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rm\Accounting Services\Payroll\GBY\Year End Update Presentations\2020\"/>
    </mc:Choice>
  </mc:AlternateContent>
  <workbookProtection workbookPassword="D691" lockStructure="1"/>
  <bookViews>
    <workbookView xWindow="240" yWindow="30" windowWidth="14220" windowHeight="7815"/>
  </bookViews>
  <sheets>
    <sheet name="Reconciliation" sheetId="2" r:id="rId1"/>
    <sheet name="Group Term Life" sheetId="3" r:id="rId2"/>
    <sheet name="Personal Use Auto" sheetId="4" r:id="rId3"/>
    <sheet name="Sheet1" sheetId="5" r:id="rId4"/>
  </sheets>
  <calcPr calcId="162913"/>
</workbook>
</file>

<file path=xl/calcChain.xml><?xml version="1.0" encoding="utf-8"?>
<calcChain xmlns="http://schemas.openxmlformats.org/spreadsheetml/2006/main">
  <c r="E39" i="2" l="1"/>
  <c r="H28" i="2"/>
  <c r="H27" i="2"/>
  <c r="H25" i="2"/>
  <c r="H23" i="2"/>
  <c r="G23" i="2"/>
  <c r="H22" i="2"/>
  <c r="G21" i="2"/>
  <c r="H20" i="2"/>
  <c r="H18" i="2"/>
  <c r="K18" i="2" s="1"/>
  <c r="H17" i="2"/>
  <c r="H16" i="2"/>
  <c r="K16" i="2" s="1"/>
  <c r="H15" i="2"/>
  <c r="E35" i="2" s="1"/>
  <c r="H14" i="2"/>
  <c r="K14" i="2" s="1"/>
  <c r="H13" i="2"/>
  <c r="E37" i="2" s="1"/>
  <c r="H12" i="2"/>
  <c r="K12" i="2" s="1"/>
  <c r="H11" i="2"/>
  <c r="H10" i="2"/>
  <c r="K10" i="2" s="1"/>
  <c r="H9" i="2"/>
  <c r="H8" i="2"/>
  <c r="K8" i="2" s="1"/>
  <c r="H7" i="2"/>
  <c r="E33" i="2" s="1"/>
  <c r="H6" i="2"/>
  <c r="E38" i="2" s="1"/>
  <c r="H5" i="2"/>
  <c r="E31" i="2" s="1"/>
  <c r="E36" i="2" l="1"/>
  <c r="K19" i="2"/>
  <c r="K15" i="2"/>
  <c r="E34" i="2" s="1"/>
  <c r="E32" i="2"/>
  <c r="H6" i="4" l="1"/>
  <c r="H8" i="4" s="1"/>
  <c r="H10" i="4" s="1"/>
  <c r="F5" i="3" l="1"/>
  <c r="F6" i="3"/>
  <c r="F7" i="3"/>
  <c r="F8" i="3"/>
  <c r="F9" i="3"/>
  <c r="F4" i="3"/>
  <c r="G4" i="3"/>
  <c r="G5" i="3"/>
  <c r="G6" i="3"/>
  <c r="G7" i="3"/>
  <c r="G8" i="3"/>
  <c r="G9" i="3"/>
  <c r="H8" i="3" l="1"/>
  <c r="K8" i="3" s="1"/>
  <c r="L8" i="3" s="1"/>
  <c r="H9" i="3"/>
  <c r="K9" i="3" s="1"/>
  <c r="L9" i="3" s="1"/>
  <c r="E16" i="4"/>
  <c r="D16" i="4"/>
  <c r="C16" i="4"/>
  <c r="B16" i="4"/>
  <c r="E8" i="4"/>
  <c r="E12" i="4" s="1"/>
  <c r="E13" i="4" s="1"/>
  <c r="D8" i="4"/>
  <c r="D12" i="4" s="1"/>
  <c r="C8" i="4"/>
  <c r="C12" i="4" s="1"/>
  <c r="B8" i="4"/>
  <c r="B12" i="4" s="1"/>
  <c r="B13" i="4" l="1"/>
  <c r="B17" i="4" s="1"/>
  <c r="B20" i="4" s="1"/>
  <c r="D13" i="4"/>
  <c r="D17" i="4" s="1"/>
  <c r="D20" i="4" s="1"/>
  <c r="E17" i="4"/>
  <c r="E20" i="4" s="1"/>
  <c r="C13" i="4" l="1"/>
  <c r="C17" i="4" s="1"/>
  <c r="C20" i="4" s="1"/>
  <c r="F20" i="4" s="1"/>
  <c r="D21" i="4"/>
  <c r="D22" i="4"/>
  <c r="E22" i="4"/>
  <c r="E21" i="4"/>
  <c r="B22" i="4"/>
  <c r="B21" i="4"/>
  <c r="C22" i="4" l="1"/>
  <c r="C21" i="4"/>
  <c r="F17" i="4"/>
  <c r="H18" i="4" s="1"/>
  <c r="H20" i="4" s="1"/>
  <c r="D23" i="4"/>
  <c r="C23" i="4"/>
  <c r="E23" i="4"/>
  <c r="F22" i="4"/>
  <c r="F27" i="4" s="1"/>
  <c r="B23" i="4"/>
  <c r="F21" i="4"/>
  <c r="F26" i="4" s="1"/>
  <c r="F28" i="4" l="1"/>
  <c r="F23" i="4"/>
  <c r="H7" i="3" l="1"/>
  <c r="K7" i="3" s="1"/>
  <c r="L7" i="3" s="1"/>
  <c r="H6" i="3"/>
  <c r="K6" i="3" s="1"/>
  <c r="L6" i="3" s="1"/>
  <c r="H5" i="3"/>
  <c r="K5" i="3" s="1"/>
  <c r="L5" i="3" s="1"/>
  <c r="H4" i="3"/>
  <c r="K4" i="3" s="1"/>
  <c r="L4" i="3" s="1"/>
</calcChain>
</file>

<file path=xl/comments1.xml><?xml version="1.0" encoding="utf-8"?>
<comments xmlns="http://schemas.openxmlformats.org/spreadsheetml/2006/main">
  <authors>
    <author>ddenny</author>
  </authors>
  <commentList>
    <comment ref="J20" authorId="0" shapeId="0">
      <text>
        <r>
          <rPr>
            <b/>
            <sz val="10"/>
            <color indexed="81"/>
            <rFont val="Tahoma"/>
            <family val="2"/>
          </rPr>
          <t>will not = if S-Corp health; if S-Corp health, use total on line 23 to match Medicare wages</t>
        </r>
      </text>
    </comment>
  </commentList>
</comments>
</file>

<file path=xl/sharedStrings.xml><?xml version="1.0" encoding="utf-8"?>
<sst xmlns="http://schemas.openxmlformats.org/spreadsheetml/2006/main" count="156" uniqueCount="131">
  <si>
    <t>Qtr 1</t>
  </si>
  <si>
    <t>Qtr 2</t>
  </si>
  <si>
    <t>Qtr 3</t>
  </si>
  <si>
    <t>Qtr 4</t>
  </si>
  <si>
    <t>Payroll Reconciliation</t>
  </si>
  <si>
    <t>940 Payments</t>
  </si>
  <si>
    <t>WI Payments</t>
  </si>
  <si>
    <t>Total</t>
  </si>
  <si>
    <t>W-3 Amount</t>
  </si>
  <si>
    <t>Box 1</t>
  </si>
  <si>
    <t>Box 2</t>
  </si>
  <si>
    <t>Box 3</t>
  </si>
  <si>
    <t>Box 4</t>
  </si>
  <si>
    <t>Box 5</t>
  </si>
  <si>
    <t>Box 6</t>
  </si>
  <si>
    <t>= Med Wages</t>
  </si>
  <si>
    <t>S-Corp Health</t>
  </si>
  <si>
    <t>W-3 Reconciliation</t>
  </si>
  <si>
    <t>Difference</t>
  </si>
  <si>
    <t>W-3 amount</t>
  </si>
  <si>
    <t>401K/IRA (+ Fed Wages)</t>
  </si>
  <si>
    <t>UC-101 Total Covered Wages (Line 9)</t>
  </si>
  <si>
    <t>*</t>
  </si>
  <si>
    <t>Box 7</t>
  </si>
  <si>
    <t>Group Term Life</t>
  </si>
  <si>
    <t>Form 941</t>
  </si>
  <si>
    <t>Wages, tips, other compensation</t>
  </si>
  <si>
    <t>Federal income tax withheld</t>
  </si>
  <si>
    <t>Social security wages</t>
  </si>
  <si>
    <t>Social security tax withheld</t>
  </si>
  <si>
    <t>Medicare wages and tips</t>
  </si>
  <si>
    <t>Medicare tax withheld</t>
  </si>
  <si>
    <t>Social security tips</t>
  </si>
  <si>
    <t>Box 17</t>
  </si>
  <si>
    <t>* will not equal if S-Corp health; then tie to S-Corp health line</t>
  </si>
  <si>
    <t>State wages, tips, etc.</t>
  </si>
  <si>
    <t>State income tax</t>
  </si>
  <si>
    <t xml:space="preserve"> </t>
  </si>
  <si>
    <t>Name</t>
  </si>
  <si>
    <t>Date of Hire</t>
  </si>
  <si>
    <t>Date of Birth</t>
  </si>
  <si>
    <t>Thousands over 50k</t>
  </si>
  <si>
    <t>Subtotal</t>
  </si>
  <si>
    <t>TOTALS</t>
  </si>
  <si>
    <t>Date placed in service</t>
  </si>
  <si>
    <t>Cost</t>
  </si>
  <si>
    <t>FMV</t>
  </si>
  <si>
    <t>Business miles</t>
  </si>
  <si>
    <t>Personal miles</t>
  </si>
  <si>
    <t>Total miles</t>
  </si>
  <si>
    <t>Annual lease value</t>
  </si>
  <si>
    <t>Days available</t>
  </si>
  <si>
    <t>WATCH # OF DAYS</t>
  </si>
  <si>
    <t>Personal use %</t>
  </si>
  <si>
    <t>Personal annual lease value</t>
  </si>
  <si>
    <t>Fuel provided</t>
  </si>
  <si>
    <t>Per mile value (pers miles x .055)</t>
  </si>
  <si>
    <t>Personal use subtotal</t>
  </si>
  <si>
    <t>Net (should = pers use subtotal)</t>
  </si>
  <si>
    <t>941 deposit</t>
  </si>
  <si>
    <t xml:space="preserve"> Group Term Life</t>
  </si>
  <si>
    <t>Tom</t>
  </si>
  <si>
    <t>Amount of Group Term Life</t>
  </si>
  <si>
    <t>Jim</t>
  </si>
  <si>
    <t>Sally</t>
  </si>
  <si>
    <t>Jill</t>
  </si>
  <si>
    <t>Cost per $1,000 for 1 month</t>
  </si>
  <si>
    <t>Number of Months Covered</t>
  </si>
  <si>
    <t>Eric</t>
  </si>
  <si>
    <t>Lyla</t>
  </si>
  <si>
    <t>Age</t>
  </si>
  <si>
    <t>through</t>
  </si>
  <si>
    <t>and older</t>
  </si>
  <si>
    <t>under</t>
  </si>
  <si>
    <t>Age at 12/31/19</t>
  </si>
  <si>
    <t>If including with another payroll, use "Net Included in Wages"</t>
  </si>
  <si>
    <t>If running a payroll with only GTL, need to gross up for FICA taxes - use "Grossed Up Value"</t>
  </si>
  <si>
    <t>a)</t>
  </si>
  <si>
    <t>b)</t>
  </si>
  <si>
    <t>If the employee pays any part of the cost with after-tax dollars, this payment reduces the amount otherwise included in income</t>
  </si>
  <si>
    <t>c)</t>
  </si>
  <si>
    <t>Employee Premiums Paid (a)</t>
  </si>
  <si>
    <t>Net Included in Wages (b)</t>
  </si>
  <si>
    <t>PERSONAL USE OF AUTO</t>
  </si>
  <si>
    <t>Cost *</t>
  </si>
  <si>
    <t>* as of 11/30/19</t>
  </si>
  <si>
    <t>IRS Publication 15-B</t>
  </si>
  <si>
    <t>Gross up for payroll (if needed):</t>
  </si>
  <si>
    <t>Gross Income (pers use/.9235)</t>
  </si>
  <si>
    <t>Grossed Up Value (c) (if needed)</t>
  </si>
  <si>
    <t>Calc of 941 deposit if grossing up</t>
  </si>
  <si>
    <t>+ 500</t>
  </si>
  <si>
    <t>x 0.25</t>
  </si>
  <si>
    <t>**</t>
  </si>
  <si>
    <t>÷ .9235</t>
  </si>
  <si>
    <t>Social security w/h (6.2%)</t>
  </si>
  <si>
    <t>Medicare w/h (1.45%)</t>
  </si>
  <si>
    <t>Soc Soc (x2)</t>
  </si>
  <si>
    <t>Medicare (x2)</t>
  </si>
  <si>
    <t xml:space="preserve">WATCH if any employee is or will be over the social security limit - if so, an adjustment will  </t>
  </si>
  <si>
    <t>need to be made to social security withholding and employer match.</t>
  </si>
  <si>
    <t xml:space="preserve">OR if employee is over the Medicare limit of $200,000 for the extra .9% (1.45%+.9% = 2.35%). </t>
  </si>
  <si>
    <t xml:space="preserve"> If so, the .9% is employee withholding only (no employer match).</t>
  </si>
  <si>
    <t>WATCH if any employee is or will be over the FICA limit, if so, an adjustment will need to be made to social security withholding and match.</t>
  </si>
  <si>
    <t>OR if employee is over the Medicare limit of $200,000 for the extra .9% (1.45%+.9% = 2.35%). Remember the .9% is on the employee portion only.</t>
  </si>
  <si>
    <t>worksheet pswd: YE2020</t>
  </si>
  <si>
    <t>Line #</t>
  </si>
  <si>
    <t>Column #</t>
  </si>
  <si>
    <t>Wages, Tips, Other Comp</t>
  </si>
  <si>
    <t>Federal Income Tax w/h</t>
  </si>
  <si>
    <t>5a</t>
  </si>
  <si>
    <t>Taxable SS Wages</t>
  </si>
  <si>
    <t>Taxable SS Wages (tax)</t>
  </si>
  <si>
    <t>5a(i)</t>
  </si>
  <si>
    <t>Qualified Sick Leave Wages</t>
  </si>
  <si>
    <t>Box 14</t>
  </si>
  <si>
    <t>Qualified Sick Leave Wages (tax)</t>
  </si>
  <si>
    <t>5a(ii)</t>
  </si>
  <si>
    <t>Qual Family Leave Wages</t>
  </si>
  <si>
    <t>Qual Family Leave Wages (tax)</t>
  </si>
  <si>
    <t>5b</t>
  </si>
  <si>
    <t>Taxable SS Tips</t>
  </si>
  <si>
    <t>Taxable SS Tips (tax)</t>
  </si>
  <si>
    <t>5c</t>
  </si>
  <si>
    <t>Taxable Med Wages &amp; Tips</t>
  </si>
  <si>
    <t>Taxable Med Wages &amp; Tips (tax)</t>
  </si>
  <si>
    <t>Box 6 (1/2)</t>
  </si>
  <si>
    <t>5d</t>
  </si>
  <si>
    <t>Subject to Add'l Medicare w/h</t>
  </si>
  <si>
    <t>Subject to Add'l Medicare w/h (tax)</t>
  </si>
  <si>
    <t>Box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</si>
</sst>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10"/>
      <color theme="1"/>
      <name val="Calibri"/>
      <family val="2"/>
      <scheme val="minor"/>
    </font>
    <font>
      <u val="doubleAccounting"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43" fontId="0" fillId="0" borderId="0" xfId="0" applyNumberFormat="1"/>
    <xf numFmtId="0" fontId="6" fillId="0" borderId="0" xfId="0" applyFont="1" applyBorder="1" applyAlignment="1"/>
    <xf numFmtId="44" fontId="4" fillId="0" borderId="0" xfId="2" applyFont="1" applyFill="1"/>
    <xf numFmtId="165" fontId="4" fillId="0" borderId="0" xfId="1" applyNumberFormat="1" applyFont="1" applyFill="1"/>
    <xf numFmtId="0" fontId="4" fillId="0" borderId="0" xfId="0" applyFont="1" applyFill="1"/>
    <xf numFmtId="0" fontId="8" fillId="0" borderId="0" xfId="0" applyFont="1"/>
    <xf numFmtId="10" fontId="4" fillId="0" borderId="0" xfId="3" applyNumberFormat="1" applyFont="1" applyFill="1"/>
    <xf numFmtId="44" fontId="7" fillId="0" borderId="0" xfId="2" applyFont="1" applyFill="1" applyBorder="1"/>
    <xf numFmtId="0" fontId="4" fillId="3" borderId="0" xfId="0" applyFont="1" applyFill="1"/>
    <xf numFmtId="44" fontId="9" fillId="0" borderId="0" xfId="2" applyFont="1" applyFill="1"/>
    <xf numFmtId="44" fontId="4" fillId="3" borderId="0" xfId="0" applyNumberFormat="1" applyFont="1" applyFill="1"/>
    <xf numFmtId="44" fontId="4" fillId="0" borderId="0" xfId="0" applyNumberFormat="1" applyFont="1"/>
    <xf numFmtId="43" fontId="4" fillId="0" borderId="0" xfId="1" applyNumberFormat="1" applyFont="1" applyFill="1"/>
    <xf numFmtId="43" fontId="4" fillId="0" borderId="0" xfId="1" applyFont="1"/>
    <xf numFmtId="43" fontId="7" fillId="0" borderId="0" xfId="1" applyNumberFormat="1" applyFont="1" applyFill="1"/>
    <xf numFmtId="43" fontId="7" fillId="0" borderId="0" xfId="1" applyFont="1"/>
    <xf numFmtId="44" fontId="9" fillId="0" borderId="0" xfId="2" applyFont="1" applyFill="1" applyBorder="1"/>
    <xf numFmtId="44" fontId="9" fillId="3" borderId="0" xfId="0" applyNumberFormat="1" applyFont="1" applyFill="1"/>
    <xf numFmtId="0" fontId="3" fillId="0" borderId="0" xfId="0" applyFont="1" applyFill="1" applyBorder="1"/>
    <xf numFmtId="43" fontId="4" fillId="0" borderId="0" xfId="0" applyNumberFormat="1" applyFont="1" applyFill="1" applyBorder="1"/>
    <xf numFmtId="43" fontId="4" fillId="0" borderId="4" xfId="0" applyNumberFormat="1" applyFont="1" applyFill="1" applyBorder="1"/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164" fontId="6" fillId="0" borderId="0" xfId="0" applyNumberFormat="1" applyFont="1" applyFill="1" applyBorder="1" applyAlignment="1">
      <alignment horizontal="right" indent="1"/>
    </xf>
    <xf numFmtId="14" fontId="6" fillId="0" borderId="0" xfId="0" applyNumberFormat="1" applyFont="1"/>
    <xf numFmtId="41" fontId="6" fillId="0" borderId="0" xfId="0" applyNumberFormat="1" applyFont="1"/>
    <xf numFmtId="0" fontId="6" fillId="0" borderId="0" xfId="0" applyFont="1"/>
    <xf numFmtId="0" fontId="11" fillId="0" borderId="2" xfId="0" applyFont="1" applyBorder="1" applyAlignment="1">
      <alignment horizontal="center" wrapText="1"/>
    </xf>
    <xf numFmtId="41" fontId="11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left"/>
    </xf>
    <xf numFmtId="41" fontId="6" fillId="0" borderId="3" xfId="0" applyNumberFormat="1" applyFont="1" applyBorder="1" applyProtection="1">
      <protection locked="0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/>
    <xf numFmtId="0" fontId="1" fillId="0" borderId="1" xfId="0" applyFont="1" applyFill="1" applyBorder="1" applyAlignment="1">
      <alignment horizontal="center" wrapText="1"/>
    </xf>
    <xf numFmtId="0" fontId="3" fillId="0" borderId="0" xfId="0" applyFont="1"/>
    <xf numFmtId="0" fontId="12" fillId="0" borderId="0" xfId="0" quotePrefix="1" applyFont="1"/>
    <xf numFmtId="0" fontId="6" fillId="0" borderId="1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 applyAlignment="1"/>
    <xf numFmtId="0" fontId="6" fillId="0" borderId="1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2" fontId="6" fillId="0" borderId="11" xfId="0" applyNumberFormat="1" applyFont="1" applyBorder="1" applyAlignment="1">
      <alignment horizontal="left"/>
    </xf>
    <xf numFmtId="2" fontId="6" fillId="0" borderId="14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quotePrefix="1" applyFont="1"/>
    <xf numFmtId="0" fontId="1" fillId="0" borderId="1" xfId="0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0" fillId="0" borderId="0" xfId="0" applyNumberFormat="1" applyAlignment="1">
      <alignment horizontal="right"/>
    </xf>
    <xf numFmtId="14" fontId="4" fillId="0" borderId="0" xfId="0" applyNumberFormat="1" applyFont="1" applyFill="1" applyProtection="1">
      <protection locked="0"/>
    </xf>
    <xf numFmtId="44" fontId="4" fillId="0" borderId="0" xfId="2" applyNumberFormat="1" applyFont="1" applyFill="1" applyAlignment="1" applyProtection="1">
      <alignment horizontal="right"/>
      <protection locked="0"/>
    </xf>
    <xf numFmtId="44" fontId="4" fillId="0" borderId="0" xfId="2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7" fillId="0" borderId="0" xfId="1" applyNumberFormat="1" applyFont="1" applyFill="1" applyProtection="1">
      <protection locked="0"/>
    </xf>
    <xf numFmtId="44" fontId="0" fillId="0" borderId="0" xfId="0" applyNumberFormat="1" applyAlignment="1">
      <alignment horizontal="right"/>
    </xf>
    <xf numFmtId="0" fontId="13" fillId="0" borderId="0" xfId="0" applyFont="1"/>
    <xf numFmtId="166" fontId="4" fillId="0" borderId="0" xfId="2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1" fontId="11" fillId="0" borderId="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Fill="1" applyBorder="1" applyProtection="1">
      <protection locked="0"/>
    </xf>
    <xf numFmtId="41" fontId="6" fillId="0" borderId="3" xfId="0" applyNumberFormat="1" applyFont="1" applyFill="1" applyBorder="1" applyProtection="1">
      <protection locked="0"/>
    </xf>
    <xf numFmtId="168" fontId="6" fillId="0" borderId="3" xfId="0" applyNumberFormat="1" applyFont="1" applyFill="1" applyBorder="1" applyProtection="1">
      <protection locked="0"/>
    </xf>
    <xf numFmtId="41" fontId="6" fillId="4" borderId="3" xfId="0" applyNumberFormat="1" applyFont="1" applyFill="1" applyBorder="1"/>
    <xf numFmtId="2" fontId="6" fillId="4" borderId="3" xfId="0" applyNumberFormat="1" applyFont="1" applyFill="1" applyBorder="1"/>
    <xf numFmtId="167" fontId="6" fillId="4" borderId="3" xfId="1" applyNumberFormat="1" applyFont="1" applyFill="1" applyBorder="1"/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3" fontId="0" fillId="2" borderId="0" xfId="1" applyFont="1" applyFill="1"/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43" fontId="1" fillId="0" borderId="0" xfId="1" applyFont="1" applyAlignment="1"/>
    <xf numFmtId="43" fontId="1" fillId="0" borderId="0" xfId="1" quotePrefix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90" zoomScaleNormal="90" workbookViewId="0">
      <selection activeCell="J14" sqref="J14"/>
    </sheetView>
  </sheetViews>
  <sheetFormatPr defaultRowHeight="12.75" x14ac:dyDescent="0.2"/>
  <cols>
    <col min="1" max="1" width="6.140625" style="78" bestFit="1" customWidth="1"/>
    <col min="2" max="2" width="9.5703125" style="78" bestFit="1" customWidth="1"/>
    <col min="3" max="3" width="32.7109375" bestFit="1" customWidth="1"/>
    <col min="4" max="4" width="14" bestFit="1" customWidth="1"/>
    <col min="5" max="5" width="14.5703125" bestFit="1" customWidth="1"/>
    <col min="6" max="7" width="12.85546875" bestFit="1" customWidth="1"/>
    <col min="8" max="8" width="14" bestFit="1" customWidth="1"/>
    <col min="9" max="9" width="1.7109375" customWidth="1"/>
    <col min="10" max="10" width="14" bestFit="1" customWidth="1"/>
    <col min="11" max="11" width="11.85546875" hidden="1" customWidth="1"/>
  </cols>
  <sheetData>
    <row r="1" spans="1:11" x14ac:dyDescent="0.2">
      <c r="C1" s="95" t="s">
        <v>4</v>
      </c>
      <c r="D1" s="80"/>
      <c r="E1" s="80"/>
      <c r="F1" s="80"/>
      <c r="G1" s="80"/>
      <c r="H1" s="80"/>
      <c r="I1" s="80"/>
      <c r="J1" s="80"/>
    </row>
    <row r="2" spans="1:11" x14ac:dyDescent="0.2">
      <c r="C2" s="80">
        <v>2020</v>
      </c>
      <c r="D2" s="80"/>
      <c r="E2" s="80"/>
      <c r="F2" s="80"/>
      <c r="G2" s="80"/>
      <c r="H2" s="80"/>
      <c r="I2" s="80"/>
      <c r="J2" s="80"/>
    </row>
    <row r="4" spans="1:11" ht="15" x14ac:dyDescent="0.25">
      <c r="A4" s="96" t="s">
        <v>106</v>
      </c>
      <c r="B4" s="2" t="s">
        <v>107</v>
      </c>
      <c r="C4" s="4" t="s">
        <v>25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7</v>
      </c>
      <c r="I4" s="3"/>
      <c r="J4" s="2" t="s">
        <v>8</v>
      </c>
    </row>
    <row r="5" spans="1:11" x14ac:dyDescent="0.2">
      <c r="A5" s="78">
        <v>2</v>
      </c>
      <c r="C5" t="s">
        <v>108</v>
      </c>
      <c r="D5" s="97"/>
      <c r="E5" s="97"/>
      <c r="F5" s="97"/>
      <c r="G5" s="97"/>
      <c r="H5" s="1">
        <f>SUM(D5:G5)</f>
        <v>0</v>
      </c>
      <c r="I5" s="1"/>
      <c r="J5" s="98" t="s">
        <v>9</v>
      </c>
      <c r="K5" s="7"/>
    </row>
    <row r="6" spans="1:11" x14ac:dyDescent="0.2">
      <c r="A6" s="78">
        <v>3</v>
      </c>
      <c r="C6" t="s">
        <v>109</v>
      </c>
      <c r="D6" s="97"/>
      <c r="E6" s="97"/>
      <c r="F6" s="97"/>
      <c r="G6" s="97"/>
      <c r="H6" s="1">
        <f t="shared" ref="H6:H28" si="0">SUM(D6:G6)</f>
        <v>0</v>
      </c>
      <c r="I6" s="1"/>
      <c r="J6" s="98" t="s">
        <v>10</v>
      </c>
    </row>
    <row r="7" spans="1:11" x14ac:dyDescent="0.2">
      <c r="A7" s="78" t="s">
        <v>110</v>
      </c>
      <c r="B7" s="99">
        <v>1</v>
      </c>
      <c r="C7" s="32" t="s">
        <v>111</v>
      </c>
      <c r="D7" s="97"/>
      <c r="E7" s="97"/>
      <c r="F7" s="97"/>
      <c r="G7" s="97"/>
      <c r="H7" s="1">
        <f t="shared" si="0"/>
        <v>0</v>
      </c>
      <c r="I7" s="1"/>
      <c r="J7" s="98" t="s">
        <v>11</v>
      </c>
    </row>
    <row r="8" spans="1:11" x14ac:dyDescent="0.2">
      <c r="A8" s="78" t="s">
        <v>110</v>
      </c>
      <c r="B8" s="99">
        <v>2</v>
      </c>
      <c r="C8" s="32" t="s">
        <v>112</v>
      </c>
      <c r="D8" s="97"/>
      <c r="E8" s="97"/>
      <c r="F8" s="97"/>
      <c r="G8" s="97"/>
      <c r="H8" s="1">
        <f t="shared" si="0"/>
        <v>0</v>
      </c>
      <c r="I8" s="1"/>
      <c r="J8" s="98" t="s">
        <v>12</v>
      </c>
      <c r="K8" s="7">
        <f>H8/2</f>
        <v>0</v>
      </c>
    </row>
    <row r="9" spans="1:11" x14ac:dyDescent="0.2">
      <c r="A9" s="78" t="s">
        <v>113</v>
      </c>
      <c r="B9" s="99">
        <v>1</v>
      </c>
      <c r="C9" s="32" t="s">
        <v>114</v>
      </c>
      <c r="D9" s="97"/>
      <c r="E9" s="97"/>
      <c r="F9" s="97"/>
      <c r="G9" s="97"/>
      <c r="H9" s="1">
        <f t="shared" si="0"/>
        <v>0</v>
      </c>
      <c r="I9" s="1"/>
      <c r="J9" s="98" t="s">
        <v>115</v>
      </c>
      <c r="K9" s="7"/>
    </row>
    <row r="10" spans="1:11" x14ac:dyDescent="0.2">
      <c r="A10" s="78" t="s">
        <v>113</v>
      </c>
      <c r="B10" s="99">
        <v>2</v>
      </c>
      <c r="C10" s="32" t="s">
        <v>116</v>
      </c>
      <c r="D10" s="97"/>
      <c r="E10" s="97"/>
      <c r="F10" s="97"/>
      <c r="G10" s="97"/>
      <c r="H10" s="1">
        <f t="shared" si="0"/>
        <v>0</v>
      </c>
      <c r="I10" s="1"/>
      <c r="J10" s="98" t="s">
        <v>115</v>
      </c>
      <c r="K10" s="7">
        <f>H10</f>
        <v>0</v>
      </c>
    </row>
    <row r="11" spans="1:11" x14ac:dyDescent="0.2">
      <c r="A11" s="78" t="s">
        <v>117</v>
      </c>
      <c r="B11" s="99">
        <v>1</v>
      </c>
      <c r="C11" s="32" t="s">
        <v>118</v>
      </c>
      <c r="D11" s="97"/>
      <c r="E11" s="97"/>
      <c r="F11" s="97"/>
      <c r="G11" s="97"/>
      <c r="H11" s="1">
        <f t="shared" si="0"/>
        <v>0</v>
      </c>
      <c r="I11" s="1"/>
      <c r="J11" s="98" t="s">
        <v>115</v>
      </c>
      <c r="K11" s="7"/>
    </row>
    <row r="12" spans="1:11" x14ac:dyDescent="0.2">
      <c r="A12" s="78" t="s">
        <v>117</v>
      </c>
      <c r="B12" s="99">
        <v>2</v>
      </c>
      <c r="C12" s="32" t="s">
        <v>119</v>
      </c>
      <c r="D12" s="97"/>
      <c r="E12" s="97"/>
      <c r="F12" s="97"/>
      <c r="G12" s="97"/>
      <c r="H12" s="1">
        <f t="shared" si="0"/>
        <v>0</v>
      </c>
      <c r="I12" s="1"/>
      <c r="J12" s="98" t="s">
        <v>115</v>
      </c>
      <c r="K12" s="7">
        <f>H12</f>
        <v>0</v>
      </c>
    </row>
    <row r="13" spans="1:11" x14ac:dyDescent="0.2">
      <c r="A13" s="78" t="s">
        <v>120</v>
      </c>
      <c r="B13" s="99">
        <v>1</v>
      </c>
      <c r="C13" s="32" t="s">
        <v>121</v>
      </c>
      <c r="D13" s="97"/>
      <c r="E13" s="97"/>
      <c r="F13" s="97"/>
      <c r="G13" s="97"/>
      <c r="H13" s="1">
        <f t="shared" si="0"/>
        <v>0</v>
      </c>
      <c r="I13" s="1"/>
      <c r="J13" s="98" t="s">
        <v>23</v>
      </c>
      <c r="K13" s="7"/>
    </row>
    <row r="14" spans="1:11" x14ac:dyDescent="0.2">
      <c r="A14" s="78" t="s">
        <v>120</v>
      </c>
      <c r="B14" s="99">
        <v>2</v>
      </c>
      <c r="C14" s="32" t="s">
        <v>122</v>
      </c>
      <c r="D14" s="97"/>
      <c r="E14" s="97"/>
      <c r="F14" s="97"/>
      <c r="G14" s="97"/>
      <c r="H14" s="1">
        <f t="shared" si="0"/>
        <v>0</v>
      </c>
      <c r="I14" s="1"/>
      <c r="J14" s="98"/>
      <c r="K14" s="7">
        <f>H14/2</f>
        <v>0</v>
      </c>
    </row>
    <row r="15" spans="1:11" x14ac:dyDescent="0.2">
      <c r="A15" s="78" t="s">
        <v>123</v>
      </c>
      <c r="B15" s="99">
        <v>1</v>
      </c>
      <c r="C15" s="32" t="s">
        <v>124</v>
      </c>
      <c r="D15" s="97"/>
      <c r="E15" s="97"/>
      <c r="F15" s="97"/>
      <c r="G15" s="97"/>
      <c r="H15" s="1">
        <f t="shared" si="0"/>
        <v>0</v>
      </c>
      <c r="I15" s="1"/>
      <c r="J15" s="98" t="s">
        <v>13</v>
      </c>
      <c r="K15" s="7">
        <f>SUM(K8:K14)</f>
        <v>0</v>
      </c>
    </row>
    <row r="16" spans="1:11" x14ac:dyDescent="0.2">
      <c r="A16" s="78" t="s">
        <v>123</v>
      </c>
      <c r="B16" s="99">
        <v>2</v>
      </c>
      <c r="C16" s="32" t="s">
        <v>125</v>
      </c>
      <c r="D16" s="97"/>
      <c r="E16" s="97"/>
      <c r="F16" s="97"/>
      <c r="G16" s="97"/>
      <c r="H16" s="1">
        <f t="shared" si="0"/>
        <v>0</v>
      </c>
      <c r="I16" s="1" t="s">
        <v>22</v>
      </c>
      <c r="J16" s="98" t="s">
        <v>126</v>
      </c>
      <c r="K16" s="7">
        <f>H16/2</f>
        <v>0</v>
      </c>
    </row>
    <row r="17" spans="1:11" x14ac:dyDescent="0.2">
      <c r="A17" s="78" t="s">
        <v>127</v>
      </c>
      <c r="B17" s="99">
        <v>1</v>
      </c>
      <c r="C17" s="32" t="s">
        <v>128</v>
      </c>
      <c r="D17" s="97"/>
      <c r="E17" s="97"/>
      <c r="F17" s="97"/>
      <c r="G17" s="97"/>
      <c r="H17" s="1">
        <f t="shared" si="0"/>
        <v>0</v>
      </c>
      <c r="I17" s="1"/>
      <c r="J17" s="98"/>
      <c r="K17" s="7"/>
    </row>
    <row r="18" spans="1:11" x14ac:dyDescent="0.2">
      <c r="A18" s="78" t="s">
        <v>127</v>
      </c>
      <c r="B18" s="99">
        <v>2</v>
      </c>
      <c r="C18" s="32" t="s">
        <v>129</v>
      </c>
      <c r="D18" s="97"/>
      <c r="E18" s="97"/>
      <c r="F18" s="97"/>
      <c r="G18" s="97"/>
      <c r="H18" s="1">
        <f t="shared" si="0"/>
        <v>0</v>
      </c>
      <c r="I18" s="1"/>
      <c r="J18" s="98" t="s">
        <v>14</v>
      </c>
      <c r="K18" s="7">
        <f>H18</f>
        <v>0</v>
      </c>
    </row>
    <row r="19" spans="1:11" x14ac:dyDescent="0.2">
      <c r="B19" s="100"/>
      <c r="C19" s="60"/>
      <c r="D19" s="1"/>
      <c r="E19" s="1"/>
      <c r="F19" s="1"/>
      <c r="G19" s="1"/>
      <c r="H19" s="1"/>
      <c r="I19" s="1"/>
      <c r="J19" s="98"/>
      <c r="K19" s="7">
        <f>SUM(K16:K18)</f>
        <v>0</v>
      </c>
    </row>
    <row r="20" spans="1:11" x14ac:dyDescent="0.2">
      <c r="B20" s="99"/>
      <c r="C20" s="32" t="s">
        <v>20</v>
      </c>
      <c r="D20" s="97"/>
      <c r="E20" s="97"/>
      <c r="F20" s="97"/>
      <c r="G20" s="97"/>
      <c r="H20" s="1">
        <f>H5+G21</f>
        <v>0</v>
      </c>
      <c r="I20" s="1" t="s">
        <v>22</v>
      </c>
      <c r="J20" s="101" t="s">
        <v>15</v>
      </c>
    </row>
    <row r="21" spans="1:11" x14ac:dyDescent="0.2">
      <c r="B21" s="99"/>
      <c r="C21" s="32"/>
      <c r="D21" s="1"/>
      <c r="E21" s="1"/>
      <c r="F21" s="1"/>
      <c r="G21" s="1">
        <f>SUM(D20:G20)</f>
        <v>0</v>
      </c>
      <c r="H21" s="1"/>
      <c r="I21" s="1"/>
      <c r="J21" s="98"/>
    </row>
    <row r="22" spans="1:11" x14ac:dyDescent="0.2">
      <c r="B22" s="99"/>
      <c r="C22" s="32" t="s">
        <v>16</v>
      </c>
      <c r="D22" s="97">
        <v>0</v>
      </c>
      <c r="E22" s="97">
        <v>0</v>
      </c>
      <c r="F22" s="97">
        <v>0</v>
      </c>
      <c r="G22" s="97">
        <v>0</v>
      </c>
      <c r="H22" s="1">
        <f t="shared" si="0"/>
        <v>0</v>
      </c>
      <c r="I22" s="1" t="s">
        <v>22</v>
      </c>
      <c r="J22" s="101" t="s">
        <v>15</v>
      </c>
    </row>
    <row r="23" spans="1:11" x14ac:dyDescent="0.2">
      <c r="B23" s="99"/>
      <c r="C23" s="32" t="s">
        <v>24</v>
      </c>
      <c r="D23" s="97">
        <v>0</v>
      </c>
      <c r="E23" s="97">
        <v>0</v>
      </c>
      <c r="F23" s="97">
        <v>0</v>
      </c>
      <c r="G23" s="97">
        <f>SUM(D23:F23)</f>
        <v>0</v>
      </c>
      <c r="H23" s="1">
        <f t="shared" si="0"/>
        <v>0</v>
      </c>
      <c r="I23" s="1"/>
      <c r="J23" s="101"/>
    </row>
    <row r="24" spans="1:11" x14ac:dyDescent="0.2">
      <c r="B24" s="99"/>
      <c r="C24" s="32"/>
      <c r="D24" s="1"/>
      <c r="E24" s="1"/>
      <c r="F24" s="1"/>
      <c r="G24" s="1"/>
      <c r="H24" s="1"/>
      <c r="I24" s="1"/>
      <c r="J24" s="98"/>
    </row>
    <row r="25" spans="1:11" x14ac:dyDescent="0.2">
      <c r="B25" s="99"/>
      <c r="C25" s="32" t="s">
        <v>21</v>
      </c>
      <c r="D25" s="97">
        <v>0</v>
      </c>
      <c r="E25" s="97">
        <v>0</v>
      </c>
      <c r="F25" s="97">
        <v>0</v>
      </c>
      <c r="G25" s="97">
        <v>0</v>
      </c>
      <c r="H25" s="1">
        <f t="shared" si="0"/>
        <v>0</v>
      </c>
      <c r="J25" s="101" t="s">
        <v>15</v>
      </c>
    </row>
    <row r="26" spans="1:11" x14ac:dyDescent="0.2">
      <c r="B26" s="99"/>
      <c r="C26" s="32"/>
      <c r="D26" s="1"/>
      <c r="E26" s="1"/>
      <c r="F26" s="1"/>
      <c r="G26" s="1"/>
      <c r="H26" s="1"/>
      <c r="I26" s="1"/>
      <c r="J26" s="101"/>
    </row>
    <row r="27" spans="1:11" x14ac:dyDescent="0.2">
      <c r="B27" s="99"/>
      <c r="C27" s="32" t="s">
        <v>5</v>
      </c>
      <c r="D27" s="97">
        <v>0</v>
      </c>
      <c r="E27" s="97">
        <v>0</v>
      </c>
      <c r="F27" s="97">
        <v>0</v>
      </c>
      <c r="G27" s="97">
        <v>0</v>
      </c>
      <c r="H27" s="1">
        <f t="shared" si="0"/>
        <v>0</v>
      </c>
      <c r="I27" s="1"/>
      <c r="J27" s="98"/>
    </row>
    <row r="28" spans="1:11" x14ac:dyDescent="0.2">
      <c r="B28" s="99"/>
      <c r="C28" s="32" t="s">
        <v>6</v>
      </c>
      <c r="D28" s="97">
        <v>0</v>
      </c>
      <c r="E28" s="97">
        <v>0</v>
      </c>
      <c r="F28" s="97">
        <v>0</v>
      </c>
      <c r="G28" s="97">
        <v>0</v>
      </c>
      <c r="H28" s="1">
        <f t="shared" si="0"/>
        <v>0</v>
      </c>
      <c r="I28" s="1"/>
      <c r="J28" s="98" t="s">
        <v>33</v>
      </c>
    </row>
    <row r="29" spans="1:11" x14ac:dyDescent="0.2">
      <c r="D29" s="1"/>
      <c r="E29" s="1"/>
      <c r="F29" s="1"/>
      <c r="G29" s="1"/>
      <c r="H29" s="1"/>
      <c r="I29" s="1"/>
      <c r="J29" s="1"/>
    </row>
    <row r="30" spans="1:11" ht="15" x14ac:dyDescent="0.25">
      <c r="A30" s="96" t="s">
        <v>130</v>
      </c>
      <c r="B30" s="2"/>
      <c r="C30" s="4" t="s">
        <v>17</v>
      </c>
      <c r="D30" s="5" t="s">
        <v>19</v>
      </c>
      <c r="E30" s="5" t="s">
        <v>18</v>
      </c>
      <c r="F30" s="1"/>
      <c r="G30" s="1"/>
      <c r="H30" s="1"/>
      <c r="I30" s="1"/>
    </row>
    <row r="31" spans="1:11" x14ac:dyDescent="0.2">
      <c r="A31" s="78">
        <v>1</v>
      </c>
      <c r="B31" s="98"/>
      <c r="C31" s="102" t="s">
        <v>26</v>
      </c>
      <c r="D31" s="97"/>
      <c r="E31" s="102">
        <f>D31-H5</f>
        <v>0</v>
      </c>
      <c r="F31" s="102"/>
      <c r="G31" s="102"/>
      <c r="H31" s="102"/>
      <c r="I31" s="1"/>
    </row>
    <row r="32" spans="1:11" x14ac:dyDescent="0.2">
      <c r="A32" s="78">
        <v>2</v>
      </c>
      <c r="B32" s="98"/>
      <c r="C32" s="102" t="s">
        <v>27</v>
      </c>
      <c r="D32" s="97"/>
      <c r="E32" s="102">
        <f>D32-H6</f>
        <v>0</v>
      </c>
      <c r="F32" s="102"/>
      <c r="G32" s="102"/>
      <c r="H32" s="102"/>
      <c r="I32" s="1"/>
    </row>
    <row r="33" spans="1:10" x14ac:dyDescent="0.2">
      <c r="A33" s="78">
        <v>3</v>
      </c>
      <c r="B33" s="98"/>
      <c r="C33" s="102" t="s">
        <v>28</v>
      </c>
      <c r="D33" s="97"/>
      <c r="E33" s="102">
        <f>D33-H7</f>
        <v>0</v>
      </c>
      <c r="F33" s="102"/>
      <c r="G33" s="102"/>
      <c r="H33" s="102"/>
      <c r="I33" s="1"/>
    </row>
    <row r="34" spans="1:10" x14ac:dyDescent="0.2">
      <c r="A34" s="78">
        <v>4</v>
      </c>
      <c r="B34" s="98"/>
      <c r="C34" s="102" t="s">
        <v>29</v>
      </c>
      <c r="D34" s="97"/>
      <c r="E34" s="102">
        <f>D34-K15</f>
        <v>0</v>
      </c>
      <c r="F34" s="102"/>
      <c r="G34" s="102"/>
      <c r="H34" s="102"/>
      <c r="I34" s="1"/>
    </row>
    <row r="35" spans="1:10" x14ac:dyDescent="0.2">
      <c r="A35" s="78">
        <v>5</v>
      </c>
      <c r="B35" s="98"/>
      <c r="C35" s="102" t="s">
        <v>30</v>
      </c>
      <c r="D35" s="97"/>
      <c r="E35" s="102">
        <f>D35-H15</f>
        <v>0</v>
      </c>
      <c r="F35" s="102"/>
      <c r="G35" s="102"/>
      <c r="H35" s="102"/>
      <c r="I35" s="1"/>
    </row>
    <row r="36" spans="1:10" x14ac:dyDescent="0.2">
      <c r="A36" s="78">
        <v>6</v>
      </c>
      <c r="B36" s="98"/>
      <c r="C36" s="102" t="s">
        <v>31</v>
      </c>
      <c r="D36" s="97"/>
      <c r="E36" s="102">
        <f>D36-K16</f>
        <v>0</v>
      </c>
      <c r="F36" s="102"/>
      <c r="G36" s="102"/>
      <c r="H36" s="102"/>
      <c r="I36" s="1"/>
    </row>
    <row r="37" spans="1:10" x14ac:dyDescent="0.2">
      <c r="A37" s="78">
        <v>7</v>
      </c>
      <c r="B37" s="98"/>
      <c r="C37" s="102" t="s">
        <v>32</v>
      </c>
      <c r="D37" s="97"/>
      <c r="E37" s="102">
        <f>D37-H13</f>
        <v>0</v>
      </c>
      <c r="F37" s="102"/>
      <c r="G37" s="102"/>
      <c r="H37" s="102"/>
      <c r="I37" s="1"/>
    </row>
    <row r="38" spans="1:10" x14ac:dyDescent="0.2">
      <c r="A38" s="78">
        <v>16</v>
      </c>
      <c r="B38" s="98"/>
      <c r="C38" s="102" t="s">
        <v>35</v>
      </c>
      <c r="D38" s="97"/>
      <c r="E38" s="102">
        <f>D38-H6</f>
        <v>0</v>
      </c>
      <c r="F38" s="102"/>
      <c r="G38" s="102"/>
      <c r="H38" s="102"/>
      <c r="I38" s="1"/>
    </row>
    <row r="39" spans="1:10" x14ac:dyDescent="0.2">
      <c r="A39" s="78">
        <v>17</v>
      </c>
      <c r="B39" s="98"/>
      <c r="C39" s="102" t="s">
        <v>36</v>
      </c>
      <c r="D39" s="97"/>
      <c r="E39" s="102">
        <f>D39-H28</f>
        <v>0</v>
      </c>
      <c r="F39" s="102"/>
      <c r="G39" s="102"/>
      <c r="H39" s="102"/>
      <c r="I39" s="1"/>
    </row>
    <row r="40" spans="1:10" x14ac:dyDescent="0.2">
      <c r="D40" s="1"/>
      <c r="E40" s="1"/>
      <c r="F40" s="102"/>
      <c r="G40" s="102"/>
      <c r="H40" s="102"/>
      <c r="I40" s="1"/>
      <c r="J40" s="1"/>
    </row>
    <row r="41" spans="1:10" x14ac:dyDescent="0.2">
      <c r="C41" s="103" t="s">
        <v>34</v>
      </c>
      <c r="D41" s="103"/>
      <c r="E41" s="103"/>
      <c r="F41" s="103"/>
      <c r="G41" s="103"/>
      <c r="H41" s="103"/>
      <c r="I41" s="1"/>
      <c r="J41" s="1"/>
    </row>
    <row r="42" spans="1:10" x14ac:dyDescent="0.2">
      <c r="D42" s="1"/>
      <c r="E42" s="1"/>
      <c r="F42" s="1"/>
      <c r="G42" s="1"/>
      <c r="H42" s="1"/>
      <c r="I42" s="1"/>
      <c r="J42" s="1"/>
    </row>
    <row r="43" spans="1:10" x14ac:dyDescent="0.2">
      <c r="D43" s="1"/>
      <c r="E43" s="1"/>
      <c r="F43" s="1"/>
      <c r="G43" s="1"/>
      <c r="H43" s="1"/>
      <c r="I43" s="1"/>
      <c r="J43" s="1"/>
    </row>
    <row r="44" spans="1:10" x14ac:dyDescent="0.2">
      <c r="D44" s="1"/>
      <c r="E44" s="1"/>
      <c r="F44" s="1"/>
      <c r="G44" s="1"/>
      <c r="H44" s="1"/>
      <c r="I44" s="1"/>
      <c r="J44" s="1"/>
    </row>
    <row r="45" spans="1:10" x14ac:dyDescent="0.2">
      <c r="D45" s="1"/>
      <c r="E45" s="1"/>
      <c r="F45" s="1"/>
      <c r="G45" s="1"/>
      <c r="H45" s="1"/>
      <c r="I45" s="1"/>
      <c r="J45" s="1"/>
    </row>
  </sheetData>
  <sheetProtection password="C73B" sheet="1" objects="1" scenarios="1"/>
  <mergeCells count="3">
    <mergeCell ref="C41:H41"/>
    <mergeCell ref="C1:J1"/>
    <mergeCell ref="C2:J2"/>
  </mergeCells>
  <phoneticPr fontId="2" type="noConversion"/>
  <pageMargins left="0.25" right="0.25" top="0.75" bottom="0.75" header="0.3" footer="0.3"/>
  <pageSetup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H24" sqref="H24"/>
    </sheetView>
  </sheetViews>
  <sheetFormatPr defaultRowHeight="12.75" x14ac:dyDescent="0.2"/>
  <cols>
    <col min="4" max="4" width="11" bestFit="1" customWidth="1"/>
    <col min="5" max="5" width="19.5703125" customWidth="1"/>
    <col min="6" max="6" width="12.140625" customWidth="1"/>
    <col min="7" max="7" width="11" bestFit="1" customWidth="1"/>
    <col min="8" max="8" width="9.7109375" bestFit="1" customWidth="1"/>
    <col min="9" max="9" width="10.85546875" customWidth="1"/>
    <col min="10" max="10" width="11.85546875" customWidth="1"/>
    <col min="11" max="11" width="13.85546875" customWidth="1"/>
    <col min="12" max="12" width="13.28515625" bestFit="1" customWidth="1"/>
  </cols>
  <sheetData>
    <row r="1" spans="1:12" s="48" customFormat="1" ht="15" x14ac:dyDescent="0.25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4.25" x14ac:dyDescent="0.2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51.75" customHeight="1" x14ac:dyDescent="0.25">
      <c r="A3" s="37" t="s">
        <v>38</v>
      </c>
      <c r="B3" s="38" t="s">
        <v>40</v>
      </c>
      <c r="C3" s="38" t="s">
        <v>39</v>
      </c>
      <c r="D3" s="39" t="s">
        <v>74</v>
      </c>
      <c r="E3" s="37" t="s">
        <v>62</v>
      </c>
      <c r="F3" s="40" t="s">
        <v>41</v>
      </c>
      <c r="G3" s="40" t="s">
        <v>66</v>
      </c>
      <c r="H3" s="39" t="s">
        <v>42</v>
      </c>
      <c r="I3" s="41" t="s">
        <v>67</v>
      </c>
      <c r="J3" s="41" t="s">
        <v>81</v>
      </c>
      <c r="K3" s="41" t="s">
        <v>82</v>
      </c>
      <c r="L3" s="41" t="s">
        <v>89</v>
      </c>
    </row>
    <row r="4" spans="1:12" ht="14.25" x14ac:dyDescent="0.2">
      <c r="A4" s="42" t="s">
        <v>61</v>
      </c>
      <c r="B4" s="43"/>
      <c r="C4" s="43"/>
      <c r="D4" s="89">
        <v>45</v>
      </c>
      <c r="E4" s="90">
        <v>200000</v>
      </c>
      <c r="F4" s="92">
        <f>(E4-50000)/1000</f>
        <v>150</v>
      </c>
      <c r="G4" s="93">
        <f>IF(D4&lt;$C$18,$D$18,IF(D4&lt;$C$19,$D$19,IF(D4&lt;$C$20,$D$20,IF(D4&lt;$C$21,$D$21,IF(D4&lt;$C$22,$D$22,IF(D4&lt;$C$23,$D$23,IF(D4&lt;$C$24,$D$24,IF(D4&lt;$C$25,$D$25,IF(D4&lt;$C$26,$D$26,IF(D4&lt;$C$27,$D$27,IF(D4&gt;$A$28,$D$28)))))))))))</f>
        <v>0.15</v>
      </c>
      <c r="H4" s="94">
        <f t="shared" ref="H4:H9" si="0">SUM(G4*F4)</f>
        <v>22.5</v>
      </c>
      <c r="I4" s="89">
        <v>12</v>
      </c>
      <c r="J4" s="91">
        <v>100</v>
      </c>
      <c r="K4" s="93">
        <f>SUM(H4*I4)-J4</f>
        <v>170</v>
      </c>
      <c r="L4" s="93">
        <f>K4/0.9235</f>
        <v>184.08229561451003</v>
      </c>
    </row>
    <row r="5" spans="1:12" ht="14.25" x14ac:dyDescent="0.2">
      <c r="A5" s="42" t="s">
        <v>63</v>
      </c>
      <c r="B5" s="43"/>
      <c r="C5" s="43"/>
      <c r="D5" s="89">
        <v>32</v>
      </c>
      <c r="E5" s="90">
        <v>150000</v>
      </c>
      <c r="F5" s="92">
        <f t="shared" ref="F5:F9" si="1">(E5-50000)/1000</f>
        <v>100</v>
      </c>
      <c r="G5" s="93">
        <f t="shared" ref="G5:G9" si="2">IF(D5&lt;$C$18,$D$18,IF(D5&lt;$C$19,$D$19,IF(D5&lt;$C$20,$D$20,IF(D5&lt;$C$21,$D$21,IF(D5&lt;$C$22,$D$22,IF(D5&lt;$C$23,$D$23,IF(D5&lt;$C$24,$D$24,IF(D5&lt;$C$25,$D$25,IF(D5&lt;$C$26,$D$26,IF(D5&lt;$C$27,$D$27,IF(D5&gt;$A$28,$D$28)))))))))))</f>
        <v>0.08</v>
      </c>
      <c r="H5" s="94">
        <f t="shared" si="0"/>
        <v>8</v>
      </c>
      <c r="I5" s="89">
        <v>6</v>
      </c>
      <c r="J5" s="91">
        <v>25</v>
      </c>
      <c r="K5" s="93">
        <f t="shared" ref="K5:K9" si="3">SUM(H5*I5)-J5</f>
        <v>23</v>
      </c>
      <c r="L5" s="93">
        <f t="shared" ref="L5:L9" si="4">K5/0.9235</f>
        <v>24.905251759610177</v>
      </c>
    </row>
    <row r="6" spans="1:12" ht="14.25" x14ac:dyDescent="0.2">
      <c r="A6" s="42" t="s">
        <v>64</v>
      </c>
      <c r="B6" s="43"/>
      <c r="C6" s="43"/>
      <c r="D6" s="89">
        <v>46</v>
      </c>
      <c r="E6" s="90">
        <v>250000</v>
      </c>
      <c r="F6" s="92">
        <f t="shared" si="1"/>
        <v>200</v>
      </c>
      <c r="G6" s="93">
        <f t="shared" si="2"/>
        <v>0.15</v>
      </c>
      <c r="H6" s="94">
        <f t="shared" si="0"/>
        <v>30</v>
      </c>
      <c r="I6" s="89">
        <v>12</v>
      </c>
      <c r="J6" s="91">
        <v>77.5</v>
      </c>
      <c r="K6" s="93">
        <f t="shared" si="3"/>
        <v>282.5</v>
      </c>
      <c r="L6" s="93">
        <f t="shared" si="4"/>
        <v>305.90146182999462</v>
      </c>
    </row>
    <row r="7" spans="1:12" ht="14.25" x14ac:dyDescent="0.2">
      <c r="A7" s="42" t="s">
        <v>65</v>
      </c>
      <c r="B7" s="43"/>
      <c r="C7" s="43"/>
      <c r="D7" s="89">
        <v>62</v>
      </c>
      <c r="E7" s="90">
        <v>100000</v>
      </c>
      <c r="F7" s="92">
        <f t="shared" si="1"/>
        <v>50</v>
      </c>
      <c r="G7" s="93">
        <f t="shared" si="2"/>
        <v>0.66</v>
      </c>
      <c r="H7" s="94">
        <f t="shared" si="0"/>
        <v>33</v>
      </c>
      <c r="I7" s="89">
        <v>10</v>
      </c>
      <c r="J7" s="91">
        <v>120</v>
      </c>
      <c r="K7" s="93">
        <f t="shared" si="3"/>
        <v>210</v>
      </c>
      <c r="L7" s="93">
        <f t="shared" si="4"/>
        <v>227.39577693557121</v>
      </c>
    </row>
    <row r="8" spans="1:12" ht="14.25" x14ac:dyDescent="0.2">
      <c r="A8" s="42" t="s">
        <v>68</v>
      </c>
      <c r="B8" s="43"/>
      <c r="C8" s="43"/>
      <c r="D8" s="89">
        <v>36</v>
      </c>
      <c r="E8" s="90">
        <v>150000</v>
      </c>
      <c r="F8" s="92">
        <f t="shared" si="1"/>
        <v>100</v>
      </c>
      <c r="G8" s="93">
        <f t="shared" si="2"/>
        <v>0.09</v>
      </c>
      <c r="H8" s="94">
        <f t="shared" si="0"/>
        <v>9</v>
      </c>
      <c r="I8" s="89">
        <v>7</v>
      </c>
      <c r="J8" s="91">
        <v>20</v>
      </c>
      <c r="K8" s="93">
        <f t="shared" si="3"/>
        <v>43</v>
      </c>
      <c r="L8" s="93">
        <f t="shared" si="4"/>
        <v>46.561992420140768</v>
      </c>
    </row>
    <row r="9" spans="1:12" ht="14.25" x14ac:dyDescent="0.2">
      <c r="A9" s="42" t="s">
        <v>69</v>
      </c>
      <c r="B9" s="43"/>
      <c r="C9" s="43"/>
      <c r="D9" s="89">
        <v>42</v>
      </c>
      <c r="E9" s="90">
        <v>125000</v>
      </c>
      <c r="F9" s="92">
        <f t="shared" si="1"/>
        <v>75</v>
      </c>
      <c r="G9" s="93">
        <f t="shared" si="2"/>
        <v>0.1</v>
      </c>
      <c r="H9" s="94">
        <f t="shared" si="0"/>
        <v>7.5</v>
      </c>
      <c r="I9" s="89">
        <v>12</v>
      </c>
      <c r="J9" s="91">
        <v>60</v>
      </c>
      <c r="K9" s="93">
        <f t="shared" si="3"/>
        <v>30</v>
      </c>
      <c r="L9" s="93">
        <f t="shared" si="4"/>
        <v>32.485110990795889</v>
      </c>
    </row>
    <row r="10" spans="1:12" ht="14.25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2" ht="14.25" x14ac:dyDescent="0.2">
      <c r="A11" s="33" t="s">
        <v>77</v>
      </c>
      <c r="B11" s="8" t="s">
        <v>79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4.25" x14ac:dyDescent="0.2">
      <c r="A12" s="33" t="s">
        <v>78</v>
      </c>
      <c r="B12" s="8" t="s">
        <v>75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ht="14.25" x14ac:dyDescent="0.2">
      <c r="A13" s="33" t="s">
        <v>80</v>
      </c>
      <c r="B13" s="8" t="s">
        <v>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4.25" x14ac:dyDescent="0.2">
      <c r="A14" s="33"/>
      <c r="B14" s="8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15" thickBot="1" x14ac:dyDescent="0.25">
      <c r="A15" s="33"/>
      <c r="B15" s="8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15" x14ac:dyDescent="0.25">
      <c r="A16" s="84" t="s">
        <v>86</v>
      </c>
      <c r="B16" s="85"/>
      <c r="C16" s="85"/>
      <c r="D16" s="86"/>
      <c r="E16" s="36"/>
      <c r="F16" s="36"/>
      <c r="G16" s="36"/>
      <c r="H16" s="36"/>
      <c r="I16" s="36"/>
      <c r="J16" s="36"/>
      <c r="K16" s="36"/>
      <c r="L16" s="36"/>
    </row>
    <row r="17" spans="1:12" ht="15" x14ac:dyDescent="0.25">
      <c r="A17" s="82" t="s">
        <v>70</v>
      </c>
      <c r="B17" s="83"/>
      <c r="C17" s="83"/>
      <c r="D17" s="56" t="s">
        <v>84</v>
      </c>
      <c r="E17" s="36"/>
      <c r="F17" s="36"/>
      <c r="G17" s="36"/>
      <c r="H17" s="36"/>
      <c r="I17" s="36"/>
      <c r="J17" s="36"/>
      <c r="K17" s="36"/>
      <c r="L17" s="36"/>
    </row>
    <row r="18" spans="1:12" ht="14.25" x14ac:dyDescent="0.2">
      <c r="A18" s="50"/>
      <c r="B18" s="51" t="s">
        <v>73</v>
      </c>
      <c r="C18" s="52">
        <v>25</v>
      </c>
      <c r="D18" s="57">
        <v>0.05</v>
      </c>
      <c r="E18" s="36"/>
      <c r="F18" s="36"/>
      <c r="G18" s="36"/>
      <c r="H18" s="36"/>
      <c r="I18" s="36"/>
      <c r="J18" s="36"/>
      <c r="K18" s="36"/>
      <c r="L18" s="36"/>
    </row>
    <row r="19" spans="1:12" ht="14.25" x14ac:dyDescent="0.2">
      <c r="A19" s="50">
        <v>25</v>
      </c>
      <c r="B19" s="51" t="s">
        <v>71</v>
      </c>
      <c r="C19" s="52">
        <v>29</v>
      </c>
      <c r="D19" s="57">
        <v>0.06</v>
      </c>
      <c r="E19" s="36"/>
      <c r="F19" s="36"/>
      <c r="G19" s="36"/>
      <c r="H19" s="36"/>
      <c r="I19" s="36"/>
      <c r="J19" s="36"/>
      <c r="K19" s="36"/>
      <c r="L19" s="36"/>
    </row>
    <row r="20" spans="1:12" ht="14.25" x14ac:dyDescent="0.2">
      <c r="A20" s="50">
        <v>30</v>
      </c>
      <c r="B20" s="51" t="s">
        <v>71</v>
      </c>
      <c r="C20" s="52">
        <v>34</v>
      </c>
      <c r="D20" s="57">
        <v>0.08</v>
      </c>
      <c r="E20" s="36"/>
      <c r="F20" s="36"/>
      <c r="G20" s="36"/>
      <c r="H20" s="36"/>
      <c r="I20" s="36"/>
      <c r="J20" s="36"/>
      <c r="K20" s="36"/>
      <c r="L20" s="36"/>
    </row>
    <row r="21" spans="1:12" ht="14.25" x14ac:dyDescent="0.2">
      <c r="A21" s="50">
        <v>35</v>
      </c>
      <c r="B21" s="51" t="s">
        <v>71</v>
      </c>
      <c r="C21" s="52">
        <v>39</v>
      </c>
      <c r="D21" s="57">
        <v>0.09</v>
      </c>
      <c r="E21" s="36"/>
      <c r="F21" s="36"/>
      <c r="G21" s="36"/>
      <c r="H21" s="36"/>
      <c r="I21" s="36"/>
      <c r="J21" s="36"/>
      <c r="K21" s="36"/>
      <c r="L21" s="36"/>
    </row>
    <row r="22" spans="1:12" ht="14.25" x14ac:dyDescent="0.2">
      <c r="A22" s="50">
        <v>40</v>
      </c>
      <c r="B22" s="51" t="s">
        <v>71</v>
      </c>
      <c r="C22" s="52">
        <v>44</v>
      </c>
      <c r="D22" s="57">
        <v>0.1</v>
      </c>
      <c r="E22" s="36"/>
      <c r="F22" s="36"/>
      <c r="G22" s="36"/>
      <c r="H22" s="36"/>
      <c r="I22" s="36"/>
      <c r="J22" s="36"/>
      <c r="K22" s="36"/>
      <c r="L22" s="36"/>
    </row>
    <row r="23" spans="1:12" ht="14.25" x14ac:dyDescent="0.2">
      <c r="A23" s="50">
        <v>45</v>
      </c>
      <c r="B23" s="51" t="s">
        <v>71</v>
      </c>
      <c r="C23" s="52">
        <v>49</v>
      </c>
      <c r="D23" s="57">
        <v>0.15</v>
      </c>
      <c r="E23" s="36"/>
      <c r="F23" s="36"/>
      <c r="G23" s="36"/>
      <c r="H23" s="36"/>
      <c r="I23" s="36"/>
      <c r="J23" s="36"/>
      <c r="K23" s="36"/>
      <c r="L23" s="36"/>
    </row>
    <row r="24" spans="1:12" ht="14.25" x14ac:dyDescent="0.2">
      <c r="A24" s="50">
        <v>50</v>
      </c>
      <c r="B24" s="51" t="s">
        <v>71</v>
      </c>
      <c r="C24" s="52">
        <v>54</v>
      </c>
      <c r="D24" s="57">
        <v>0.23</v>
      </c>
      <c r="E24" s="36"/>
      <c r="F24" s="36"/>
      <c r="G24" s="36"/>
      <c r="H24" s="36"/>
      <c r="I24" s="36"/>
      <c r="J24" s="36"/>
      <c r="K24" s="36"/>
      <c r="L24" s="36"/>
    </row>
    <row r="25" spans="1:12" ht="14.25" x14ac:dyDescent="0.2">
      <c r="A25" s="50">
        <v>55</v>
      </c>
      <c r="B25" s="51" t="s">
        <v>71</v>
      </c>
      <c r="C25" s="52">
        <v>59</v>
      </c>
      <c r="D25" s="57">
        <v>0.43</v>
      </c>
      <c r="E25" s="36"/>
      <c r="F25" s="36"/>
      <c r="G25" s="36"/>
      <c r="H25" s="36"/>
      <c r="I25" s="36"/>
      <c r="J25" s="36"/>
      <c r="K25" s="36"/>
      <c r="L25" s="36"/>
    </row>
    <row r="26" spans="1:12" ht="14.25" x14ac:dyDescent="0.2">
      <c r="A26" s="50">
        <v>60</v>
      </c>
      <c r="B26" s="51" t="s">
        <v>71</v>
      </c>
      <c r="C26" s="52">
        <v>64</v>
      </c>
      <c r="D26" s="57">
        <v>0.66</v>
      </c>
      <c r="E26" s="36"/>
      <c r="F26" s="36"/>
      <c r="G26" s="36"/>
      <c r="H26" s="36"/>
      <c r="I26" s="36"/>
      <c r="J26" s="36"/>
      <c r="K26" s="36"/>
      <c r="L26" s="36"/>
    </row>
    <row r="27" spans="1:12" ht="14.25" x14ac:dyDescent="0.2">
      <c r="A27" s="50">
        <v>65</v>
      </c>
      <c r="B27" s="51" t="s">
        <v>71</v>
      </c>
      <c r="C27" s="52">
        <v>69</v>
      </c>
      <c r="D27" s="57">
        <v>1.27</v>
      </c>
      <c r="E27" s="36"/>
      <c r="F27" s="36"/>
      <c r="G27" s="36"/>
      <c r="H27" s="36"/>
      <c r="I27" s="36"/>
      <c r="J27" s="36"/>
      <c r="K27" s="36"/>
      <c r="L27" s="36"/>
    </row>
    <row r="28" spans="1:12" ht="15" thickBot="1" x14ac:dyDescent="0.25">
      <c r="A28" s="53">
        <v>70</v>
      </c>
      <c r="B28" s="54" t="s">
        <v>72</v>
      </c>
      <c r="C28" s="55"/>
      <c r="D28" s="58">
        <v>2.06</v>
      </c>
      <c r="E28" s="36"/>
      <c r="F28" s="36"/>
      <c r="G28" s="36"/>
      <c r="H28" s="36"/>
      <c r="I28" s="36"/>
      <c r="J28" s="36"/>
      <c r="K28" s="36"/>
      <c r="L28" s="36"/>
    </row>
    <row r="29" spans="1:12" ht="14.25" x14ac:dyDescent="0.2">
      <c r="A29" s="36"/>
      <c r="B29" s="36"/>
      <c r="C29" s="36"/>
      <c r="D29" s="46"/>
      <c r="E29" s="36"/>
      <c r="F29" s="36"/>
      <c r="G29" s="36"/>
      <c r="H29" s="36"/>
      <c r="I29" s="36"/>
      <c r="J29" s="36"/>
      <c r="K29" s="36"/>
      <c r="L29" s="36"/>
    </row>
    <row r="30" spans="1:12" ht="14.25" x14ac:dyDescent="0.2">
      <c r="A30" s="49" t="s">
        <v>85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2" spans="1:12" x14ac:dyDescent="0.2">
      <c r="A32" s="77" t="s">
        <v>103</v>
      </c>
      <c r="B32" s="77"/>
      <c r="C32" s="77"/>
      <c r="D32" s="77"/>
      <c r="E32" s="77"/>
      <c r="F32" s="77"/>
      <c r="G32" s="77"/>
      <c r="H32" s="77"/>
      <c r="I32" s="77"/>
      <c r="J32" s="77"/>
      <c r="K32" s="79"/>
      <c r="L32" s="79"/>
    </row>
    <row r="33" spans="1:12" x14ac:dyDescent="0.2">
      <c r="A33" s="87" t="s">
        <v>104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</sheetData>
  <sheetProtection password="C73B" sheet="1" objects="1" scenarios="1"/>
  <mergeCells count="4">
    <mergeCell ref="A1:L1"/>
    <mergeCell ref="A17:C17"/>
    <mergeCell ref="A16:D16"/>
    <mergeCell ref="A33:L33"/>
  </mergeCells>
  <pageMargins left="0.7" right="0.7" top="0.75" bottom="0.75" header="0.3" footer="0.3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F25" sqref="F25"/>
    </sheetView>
  </sheetViews>
  <sheetFormatPr defaultRowHeight="12.75" x14ac:dyDescent="0.2"/>
  <cols>
    <col min="1" max="1" width="29.140625" bestFit="1" customWidth="1"/>
    <col min="2" max="6" width="13.7109375" customWidth="1"/>
    <col min="7" max="7" width="3.7109375" customWidth="1"/>
    <col min="8" max="8" width="13.7109375" style="64" customWidth="1"/>
    <col min="9" max="9" width="0.85546875" customWidth="1"/>
    <col min="10" max="10" width="11.28515625" bestFit="1" customWidth="1"/>
  </cols>
  <sheetData>
    <row r="1" spans="1:8" x14ac:dyDescent="0.2">
      <c r="A1" s="88" t="s">
        <v>83</v>
      </c>
      <c r="B1" s="88"/>
      <c r="C1" s="88"/>
      <c r="D1" s="88"/>
      <c r="E1" s="88"/>
      <c r="F1" s="88"/>
      <c r="G1" s="88"/>
      <c r="H1" s="88"/>
    </row>
    <row r="2" spans="1:8" s="31" customFormat="1" ht="33" customHeight="1" x14ac:dyDescent="0.2">
      <c r="A2" s="28"/>
      <c r="B2" s="29"/>
      <c r="C2" s="29"/>
      <c r="D2" s="29"/>
      <c r="E2" s="47"/>
      <c r="F2" s="30" t="s">
        <v>43</v>
      </c>
      <c r="H2" s="65"/>
    </row>
    <row r="3" spans="1:8" x14ac:dyDescent="0.2">
      <c r="A3" s="6" t="s">
        <v>44</v>
      </c>
      <c r="B3" s="68"/>
      <c r="C3" s="68"/>
      <c r="D3" s="68"/>
      <c r="E3" s="68"/>
      <c r="F3" s="6"/>
      <c r="G3" s="31"/>
      <c r="H3" s="65"/>
    </row>
    <row r="4" spans="1:8" x14ac:dyDescent="0.2">
      <c r="A4" s="6" t="s">
        <v>45</v>
      </c>
      <c r="B4" s="69"/>
      <c r="C4" s="70"/>
      <c r="D4" s="70"/>
      <c r="E4" s="70"/>
      <c r="F4" s="6"/>
      <c r="G4" s="31"/>
      <c r="H4" s="65"/>
    </row>
    <row r="5" spans="1:8" ht="12.75" customHeight="1" x14ac:dyDescent="0.2">
      <c r="A5" s="6" t="s">
        <v>46</v>
      </c>
      <c r="B5" s="70"/>
      <c r="C5" s="70"/>
      <c r="D5" s="70"/>
      <c r="E5" s="70"/>
      <c r="F5" s="6" t="s">
        <v>37</v>
      </c>
      <c r="G5" s="31"/>
      <c r="H5" s="65"/>
    </row>
    <row r="6" spans="1:8" ht="12.75" customHeight="1" x14ac:dyDescent="0.2">
      <c r="A6" s="6" t="s">
        <v>47</v>
      </c>
      <c r="B6" s="71"/>
      <c r="C6" s="71"/>
      <c r="D6" s="71"/>
      <c r="E6" s="71"/>
      <c r="F6" s="6"/>
      <c r="G6" s="62" t="s">
        <v>22</v>
      </c>
      <c r="H6" s="66">
        <f>E5</f>
        <v>0</v>
      </c>
    </row>
    <row r="7" spans="1:8" ht="15" x14ac:dyDescent="0.35">
      <c r="A7" s="6" t="s">
        <v>48</v>
      </c>
      <c r="B7" s="72"/>
      <c r="C7" s="72"/>
      <c r="D7" s="72"/>
      <c r="E7" s="72"/>
      <c r="F7" s="6"/>
      <c r="H7" s="61" t="s">
        <v>92</v>
      </c>
    </row>
    <row r="8" spans="1:8" x14ac:dyDescent="0.2">
      <c r="A8" s="6" t="s">
        <v>49</v>
      </c>
      <c r="B8" s="10">
        <f>SUM(B6+B7)</f>
        <v>0</v>
      </c>
      <c r="C8" s="10">
        <f>SUM(C6+C7)</f>
        <v>0</v>
      </c>
      <c r="D8" s="10">
        <f>SUM(D6+D7)</f>
        <v>0</v>
      </c>
      <c r="E8" s="10">
        <f>SUM(E6+E7)</f>
        <v>0</v>
      </c>
      <c r="F8" s="6"/>
      <c r="H8" s="67">
        <f>H6*0.25</f>
        <v>0</v>
      </c>
    </row>
    <row r="9" spans="1:8" x14ac:dyDescent="0.2">
      <c r="A9" s="6"/>
      <c r="B9" s="11"/>
      <c r="C9" s="11"/>
      <c r="D9" s="11"/>
      <c r="E9" s="11"/>
      <c r="F9" s="6"/>
      <c r="H9" s="63" t="s">
        <v>91</v>
      </c>
    </row>
    <row r="10" spans="1:8" x14ac:dyDescent="0.2">
      <c r="A10" s="6" t="s">
        <v>50</v>
      </c>
      <c r="B10" s="75"/>
      <c r="C10" s="75"/>
      <c r="D10" s="75"/>
      <c r="E10" s="75"/>
      <c r="F10" s="60" t="s">
        <v>22</v>
      </c>
      <c r="H10" s="67">
        <f>H8+500</f>
        <v>500</v>
      </c>
    </row>
    <row r="11" spans="1:8" x14ac:dyDescent="0.2">
      <c r="A11" s="6" t="s">
        <v>51</v>
      </c>
      <c r="B11" s="71"/>
      <c r="C11" s="71"/>
      <c r="D11" s="71"/>
      <c r="E11" s="71"/>
      <c r="F11" s="12" t="s">
        <v>52</v>
      </c>
    </row>
    <row r="12" spans="1:8" x14ac:dyDescent="0.2">
      <c r="A12" s="6" t="s">
        <v>53</v>
      </c>
      <c r="B12" s="13" t="e">
        <f>B7/B8</f>
        <v>#DIV/0!</v>
      </c>
      <c r="C12" s="13" t="e">
        <f>C7/C8</f>
        <v>#DIV/0!</v>
      </c>
      <c r="D12" s="13" t="e">
        <f>D7/D8</f>
        <v>#DIV/0!</v>
      </c>
      <c r="E12" s="13" t="e">
        <f>E7/E8</f>
        <v>#DIV/0!</v>
      </c>
      <c r="F12" s="6"/>
    </row>
    <row r="13" spans="1:8" x14ac:dyDescent="0.2">
      <c r="A13" s="6" t="s">
        <v>54</v>
      </c>
      <c r="B13" s="9" t="e">
        <f>B12*B10*B11/365</f>
        <v>#DIV/0!</v>
      </c>
      <c r="C13" s="9" t="e">
        <f>C12*C10*C11/365</f>
        <v>#DIV/0!</v>
      </c>
      <c r="D13" s="9" t="e">
        <f>D12*D10*D11/365</f>
        <v>#DIV/0!</v>
      </c>
      <c r="E13" s="9" t="e">
        <f>E12*E10*E11/365</f>
        <v>#DIV/0!</v>
      </c>
      <c r="F13" s="6"/>
    </row>
    <row r="14" spans="1:8" x14ac:dyDescent="0.2">
      <c r="A14" s="6"/>
      <c r="B14" s="11"/>
      <c r="C14" s="11"/>
      <c r="D14" s="11"/>
      <c r="E14" s="11"/>
      <c r="F14" s="6"/>
    </row>
    <row r="15" spans="1:8" x14ac:dyDescent="0.2">
      <c r="A15" s="6" t="s">
        <v>55</v>
      </c>
      <c r="B15" s="76">
        <v>5.5E-2</v>
      </c>
      <c r="C15" s="76">
        <v>5.5E-2</v>
      </c>
      <c r="D15" s="76"/>
      <c r="E15" s="76">
        <v>5.5E-2</v>
      </c>
      <c r="F15" s="6"/>
    </row>
    <row r="16" spans="1:8" ht="15" x14ac:dyDescent="0.35">
      <c r="A16" s="6" t="s">
        <v>56</v>
      </c>
      <c r="B16" s="14">
        <f>B15*B7</f>
        <v>0</v>
      </c>
      <c r="C16" s="14">
        <f>C15*C7</f>
        <v>0</v>
      </c>
      <c r="D16" s="14">
        <f>D15*D7</f>
        <v>0</v>
      </c>
      <c r="E16" s="14">
        <f>E15*E7</f>
        <v>0</v>
      </c>
      <c r="F16" s="6"/>
    </row>
    <row r="17" spans="1:9" ht="15" x14ac:dyDescent="0.35">
      <c r="A17" s="15" t="s">
        <v>57</v>
      </c>
      <c r="B17" s="16" t="e">
        <f>+B16+B13</f>
        <v>#DIV/0!</v>
      </c>
      <c r="C17" s="16" t="e">
        <f>+C16+C13</f>
        <v>#DIV/0!</v>
      </c>
      <c r="D17" s="16" t="e">
        <f>+D16+D13</f>
        <v>#DIV/0!</v>
      </c>
      <c r="E17" s="16" t="e">
        <f>+E16+E13</f>
        <v>#DIV/0!</v>
      </c>
      <c r="F17" s="17" t="e">
        <f>SUM(B17:E17)</f>
        <v>#DIV/0!</v>
      </c>
    </row>
    <row r="18" spans="1:9" ht="15" x14ac:dyDescent="0.35">
      <c r="A18" s="6"/>
      <c r="B18" s="16"/>
      <c r="C18" s="16"/>
      <c r="D18" s="16"/>
      <c r="E18" s="16"/>
      <c r="F18" s="18"/>
      <c r="G18" s="62" t="s">
        <v>93</v>
      </c>
      <c r="H18" s="73" t="e">
        <f>F17</f>
        <v>#DIV/0!</v>
      </c>
    </row>
    <row r="19" spans="1:9" ht="15" x14ac:dyDescent="0.35">
      <c r="A19" s="32" t="s">
        <v>87</v>
      </c>
      <c r="B19" s="16"/>
      <c r="C19" s="16"/>
      <c r="D19" s="16"/>
      <c r="E19" s="16"/>
      <c r="F19" s="6"/>
      <c r="H19" s="63" t="s">
        <v>94</v>
      </c>
      <c r="I19" s="74"/>
    </row>
    <row r="20" spans="1:9" x14ac:dyDescent="0.2">
      <c r="A20" s="32" t="s">
        <v>88</v>
      </c>
      <c r="B20" s="9" t="e">
        <f>B17/0.9235</f>
        <v>#DIV/0!</v>
      </c>
      <c r="C20" s="9" t="e">
        <f>C17/0.9235</f>
        <v>#DIV/0!</v>
      </c>
      <c r="D20" s="9" t="e">
        <f>D17/0.9235</f>
        <v>#DIV/0!</v>
      </c>
      <c r="E20" s="9" t="e">
        <f>E17/0.9235</f>
        <v>#DIV/0!</v>
      </c>
      <c r="F20" s="18" t="e">
        <f>SUM(B20:E20)</f>
        <v>#DIV/0!</v>
      </c>
      <c r="G20" s="60" t="s">
        <v>93</v>
      </c>
      <c r="H20" s="73" t="e">
        <f>H18/0.9235</f>
        <v>#DIV/0!</v>
      </c>
    </row>
    <row r="21" spans="1:9" x14ac:dyDescent="0.2">
      <c r="A21" s="32" t="s">
        <v>95</v>
      </c>
      <c r="B21" s="19" t="e">
        <f>B20*0.062</f>
        <v>#DIV/0!</v>
      </c>
      <c r="C21" s="19" t="e">
        <f>C20*0.062</f>
        <v>#DIV/0!</v>
      </c>
      <c r="D21" s="19" t="e">
        <f>D20*0.062</f>
        <v>#DIV/0!</v>
      </c>
      <c r="E21" s="19" t="e">
        <f>E20*0.062</f>
        <v>#DIV/0!</v>
      </c>
      <c r="F21" s="20" t="e">
        <f>SUM(B21:E21)</f>
        <v>#DIV/0!</v>
      </c>
    </row>
    <row r="22" spans="1:9" ht="15" x14ac:dyDescent="0.35">
      <c r="A22" s="32" t="s">
        <v>96</v>
      </c>
      <c r="B22" s="21" t="e">
        <f>B20*0.0145</f>
        <v>#DIV/0!</v>
      </c>
      <c r="C22" s="21" t="e">
        <f>C20*0.0145</f>
        <v>#DIV/0!</v>
      </c>
      <c r="D22" s="21" t="e">
        <f>D20*0.0145</f>
        <v>#DIV/0!</v>
      </c>
      <c r="E22" s="21" t="e">
        <f>E20*0.0145</f>
        <v>#DIV/0!</v>
      </c>
      <c r="F22" s="22" t="e">
        <f>SUM(B22:E22)</f>
        <v>#DIV/0!</v>
      </c>
    </row>
    <row r="23" spans="1:9" ht="15" x14ac:dyDescent="0.35">
      <c r="A23" s="15" t="s">
        <v>58</v>
      </c>
      <c r="B23" s="16" t="e">
        <f>+B20-B22-B21</f>
        <v>#DIV/0!</v>
      </c>
      <c r="C23" s="16" t="e">
        <f>+C20-C22-C21</f>
        <v>#DIV/0!</v>
      </c>
      <c r="D23" s="16" t="e">
        <f>+D20-D22-D21</f>
        <v>#DIV/0!</v>
      </c>
      <c r="E23" s="23" t="e">
        <f>+E20-E22-E21</f>
        <v>#DIV/0!</v>
      </c>
      <c r="F23" s="24" t="e">
        <f>SUM(B23:E23)</f>
        <v>#DIV/0!</v>
      </c>
    </row>
    <row r="24" spans="1:9" x14ac:dyDescent="0.2">
      <c r="A24" s="6"/>
      <c r="B24" s="11" t="s">
        <v>37</v>
      </c>
      <c r="C24" s="11"/>
      <c r="D24" s="11"/>
      <c r="E24" s="25"/>
    </row>
    <row r="25" spans="1:9" x14ac:dyDescent="0.2">
      <c r="A25" s="87" t="s">
        <v>99</v>
      </c>
      <c r="B25" s="87"/>
      <c r="C25" s="87"/>
      <c r="D25" s="87"/>
      <c r="E25" s="87"/>
      <c r="F25" s="59" t="s">
        <v>90</v>
      </c>
    </row>
    <row r="26" spans="1:9" x14ac:dyDescent="0.2">
      <c r="A26" s="87" t="s">
        <v>100</v>
      </c>
      <c r="B26" s="87"/>
      <c r="C26" s="87"/>
      <c r="D26" s="87"/>
      <c r="E26" s="87"/>
      <c r="F26" s="26" t="e">
        <f>SUM(F21*2)</f>
        <v>#DIV/0!</v>
      </c>
      <c r="G26" s="32" t="s">
        <v>97</v>
      </c>
    </row>
    <row r="27" spans="1:9" x14ac:dyDescent="0.2">
      <c r="A27" s="87" t="s">
        <v>101</v>
      </c>
      <c r="B27" s="87"/>
      <c r="C27" s="87"/>
      <c r="D27" s="87"/>
      <c r="E27" s="87"/>
      <c r="F27" s="26" t="e">
        <f>SUM(F22*2)+0.01</f>
        <v>#DIV/0!</v>
      </c>
      <c r="G27" s="32" t="s">
        <v>98</v>
      </c>
    </row>
    <row r="28" spans="1:9" ht="13.5" thickBot="1" x14ac:dyDescent="0.25">
      <c r="A28" s="87" t="s">
        <v>102</v>
      </c>
      <c r="B28" s="87"/>
      <c r="C28" s="87"/>
      <c r="D28" s="87"/>
      <c r="E28" s="87"/>
      <c r="F28" s="27" t="e">
        <f>SUM(F26:F27)</f>
        <v>#DIV/0!</v>
      </c>
      <c r="G28" t="s">
        <v>59</v>
      </c>
    </row>
    <row r="29" spans="1:9" ht="13.5" thickTop="1" x14ac:dyDescent="0.2"/>
  </sheetData>
  <sheetProtection password="C73B" sheet="1" objects="1" scenarios="1"/>
  <mergeCells count="5">
    <mergeCell ref="A25:E25"/>
    <mergeCell ref="A26:E26"/>
    <mergeCell ref="A27:E27"/>
    <mergeCell ref="A28:E28"/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3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Reconciliation</vt:lpstr>
      <vt:lpstr>Group Term Life</vt:lpstr>
      <vt:lpstr>Personal Use Auto</vt:lpstr>
      <vt:lpstr>Sheet1</vt:lpstr>
    </vt:vector>
  </TitlesOfParts>
  <Company>HABCo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ddenny</dc:creator>
  <cp:lastModifiedBy>Debbie Denny</cp:lastModifiedBy>
  <cp:lastPrinted>2019-12-03T01:50:01Z</cp:lastPrinted>
  <dcterms:created xsi:type="dcterms:W3CDTF">2008-12-19T16:06:46Z</dcterms:created>
  <dcterms:modified xsi:type="dcterms:W3CDTF">2020-12-03T17:26:33Z</dcterms:modified>
</cp:coreProperties>
</file>